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65136" windowWidth="18920" windowHeight="16440" activeTab="1"/>
  </bookViews>
  <sheets>
    <sheet name="Data" sheetId="1" r:id="rId1"/>
    <sheet name="Weight and Balance" sheetId="2" r:id="rId2"/>
    <sheet name="Chart Data" sheetId="3" state="hidden" r:id="rId3"/>
  </sheets>
  <definedNames>
    <definedName name="_xlnm.Print_Area" localSheetId="0">'Data'!$A$2:$F$18</definedName>
    <definedName name="_xlnm.Print_Area" localSheetId="1">'Weight and Balance'!$A$1:$F$53</definedName>
  </definedNames>
  <calcPr fullCalcOnLoad="1"/>
</workbook>
</file>

<file path=xl/sharedStrings.xml><?xml version="1.0" encoding="utf-8"?>
<sst xmlns="http://schemas.openxmlformats.org/spreadsheetml/2006/main" count="43" uniqueCount="42">
  <si>
    <t>Description</t>
  </si>
  <si>
    <t>Weight (lbs.)</t>
  </si>
  <si>
    <t>Prepared:</t>
  </si>
  <si>
    <t>Take-Off Weight and Moment</t>
  </si>
  <si>
    <t>Landing Weight and Moment</t>
  </si>
  <si>
    <t>Loaded Aircraft Weight (Pounds)</t>
  </si>
  <si>
    <t>Loaded Aircraft Moment/1000 (Pound-Inches)</t>
  </si>
  <si>
    <t>Notes: Ensure that takeoff and landing weight and moment fall inside the Center of Gravity Moment Envelope on the chart below.</t>
  </si>
  <si>
    <t>Pilot</t>
  </si>
  <si>
    <t>Passenger</t>
  </si>
  <si>
    <t>Empty Weight</t>
  </si>
  <si>
    <t>Max Gross Weight</t>
  </si>
  <si>
    <t>Useful Load</t>
  </si>
  <si>
    <t>Nose Gear</t>
  </si>
  <si>
    <t>Right Main</t>
  </si>
  <si>
    <t>Left Main</t>
  </si>
  <si>
    <t>Arm</t>
  </si>
  <si>
    <t xml:space="preserve"> </t>
  </si>
  <si>
    <t>*Baggage Area</t>
  </si>
  <si>
    <t>Moment         (lb.-ins.)</t>
  </si>
  <si>
    <r>
      <t xml:space="preserve">Take Off Fuel amount </t>
    </r>
    <r>
      <rPr>
        <b/>
        <sz val="8"/>
        <rFont val="Arial"/>
        <family val="2"/>
      </rPr>
      <t>in Gallons</t>
    </r>
  </si>
  <si>
    <t>N447RV - 7A Specific Data</t>
  </si>
  <si>
    <t>* Max allowable weight for baggage area is 100 lbs</t>
  </si>
  <si>
    <t>Nose Gear Weight</t>
  </si>
  <si>
    <t>Left Main Weight</t>
  </si>
  <si>
    <t>Right Main Weight</t>
  </si>
  <si>
    <t>Fill in Yellow Boxes Only!</t>
  </si>
  <si>
    <t>Aerobatic Weight Limit</t>
  </si>
  <si>
    <t>DO NOT ALTER THESE FIGURES BELOW THIS LINE</t>
  </si>
  <si>
    <r>
      <t>Gallons</t>
    </r>
    <r>
      <rPr>
        <sz val="8"/>
        <rFont val="Arial"/>
        <family val="2"/>
      </rPr>
      <t xml:space="preserve"> of Fuel Used during Flight</t>
    </r>
  </si>
  <si>
    <t>Recommended Gross Weight</t>
  </si>
  <si>
    <t>Max Fuel (Gals)</t>
  </si>
  <si>
    <t>Forward CG Limit</t>
  </si>
  <si>
    <t>Aft CG Limit</t>
  </si>
  <si>
    <t>Fuel Station</t>
  </si>
  <si>
    <t>Pilot &amp; Passenger Station</t>
  </si>
  <si>
    <t>Baggage Station</t>
  </si>
  <si>
    <t>Aerobatic Aft CG Limit</t>
  </si>
  <si>
    <t>Full Fuel Payload (no baggage, 38 gals fuel)</t>
  </si>
  <si>
    <t>Max Baggage</t>
  </si>
  <si>
    <t>Full Fuel Payload (60lbs baggage, 38 gals fuel)</t>
  </si>
  <si>
    <t>Vans RV-6 Weight and Balance Calculator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</si>
</sst>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m/dd/yy"/>
    <numFmt numFmtId="169" formatCode="mmmm\ d\,\ yyyy"/>
    <numFmt numFmtId="170" formatCode="mm/dd/yyyy"/>
    <numFmt numFmtId="171" formatCode="0"/>
    <numFmt numFmtId="172" formatCode="0.0"/>
    <numFmt numFmtId="173" formatCode="General"/>
    <numFmt numFmtId="174" formatCode="0.00"/>
  </numFmts>
  <fonts count="22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u val="single"/>
      <sz val="8"/>
      <color indexed="48"/>
      <name val="Arial"/>
      <family val="2"/>
    </font>
    <font>
      <sz val="10"/>
      <color indexed="48"/>
      <name val="Arial"/>
      <family val="2"/>
    </font>
    <font>
      <b/>
      <sz val="12"/>
      <color indexed="53"/>
      <name val="Arial"/>
      <family val="2"/>
    </font>
    <font>
      <b/>
      <sz val="10"/>
      <color indexed="13"/>
      <name val="Arial"/>
      <family val="2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10"/>
      <name val="Arial"/>
      <family val="0"/>
    </font>
    <font>
      <sz val="9.5"/>
      <color indexed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1" xfId="0" applyFont="1" applyBorder="1" applyAlignment="1">
      <alignment horizontal="left" vertical="center" wrapText="1"/>
    </xf>
    <xf numFmtId="168" fontId="5" fillId="0" borderId="1" xfId="0" applyNumberFormat="1" applyFont="1" applyBorder="1" applyAlignment="1">
      <alignment horizontal="center" wrapText="1"/>
    </xf>
    <xf numFmtId="169" fontId="8" fillId="0" borderId="0" xfId="0" applyNumberFormat="1" applyFont="1" applyAlignment="1">
      <alignment horizontal="left" vertical="top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2" fontId="5" fillId="0" borderId="0" xfId="0" applyNumberFormat="1" applyFont="1" applyAlignment="1">
      <alignment/>
    </xf>
    <xf numFmtId="0" fontId="7" fillId="0" borderId="0" xfId="0" applyFont="1" applyFill="1" applyBorder="1" applyAlignment="1" applyProtection="1">
      <alignment horizontal="center" vertical="center"/>
      <protection locked="0"/>
    </xf>
    <xf numFmtId="2" fontId="7" fillId="3" borderId="1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  <protection hidden="1"/>
    </xf>
    <xf numFmtId="2" fontId="6" fillId="4" borderId="2" xfId="0" applyNumberFormat="1" applyFont="1" applyFill="1" applyBorder="1" applyAlignment="1" applyProtection="1">
      <alignment horizontal="center" vertical="center"/>
      <protection hidden="1"/>
    </xf>
    <xf numFmtId="2" fontId="6" fillId="4" borderId="1" xfId="0" applyNumberFormat="1" applyFont="1" applyFill="1" applyBorder="1" applyAlignment="1" applyProtection="1">
      <alignment horizontal="center" vertical="center"/>
      <protection hidden="1"/>
    </xf>
    <xf numFmtId="168" fontId="7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4" borderId="1" xfId="0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168" fontId="7" fillId="0" borderId="1" xfId="0" applyNumberFormat="1" applyFont="1" applyFill="1" applyBorder="1" applyAlignment="1">
      <alignment horizontal="left" wrapText="1"/>
    </xf>
    <xf numFmtId="0" fontId="7" fillId="0" borderId="1" xfId="0" applyFont="1" applyBorder="1" applyAlignment="1">
      <alignment/>
    </xf>
    <xf numFmtId="0" fontId="6" fillId="4" borderId="1" xfId="0" applyFont="1" applyFill="1" applyBorder="1" applyAlignment="1">
      <alignment horizontal="center"/>
    </xf>
    <xf numFmtId="168" fontId="10" fillId="0" borderId="1" xfId="0" applyNumberFormat="1" applyFont="1" applyBorder="1" applyAlignment="1">
      <alignment horizontal="left" wrapText="1"/>
    </xf>
    <xf numFmtId="2" fontId="0" fillId="0" borderId="0" xfId="0" applyNumberFormat="1" applyAlignment="1">
      <alignment/>
    </xf>
    <xf numFmtId="1" fontId="7" fillId="2" borderId="1" xfId="0" applyNumberFormat="1" applyFont="1" applyFill="1" applyBorder="1" applyAlignment="1">
      <alignment horizontal="center" vertical="center" wrapText="1"/>
    </xf>
    <xf numFmtId="171" fontId="7" fillId="4" borderId="1" xfId="0" applyNumberFormat="1" applyFont="1" applyFill="1" applyBorder="1" applyAlignment="1">
      <alignment horizontal="center" vertical="center" wrapText="1"/>
    </xf>
    <xf numFmtId="174" fontId="6" fillId="4" borderId="1" xfId="0" applyNumberFormat="1" applyFont="1" applyFill="1" applyBorder="1" applyAlignment="1">
      <alignment horizontal="center"/>
    </xf>
    <xf numFmtId="2" fontId="16" fillId="5" borderId="0" xfId="0" applyNumberFormat="1" applyFont="1" applyFill="1" applyAlignment="1">
      <alignment/>
    </xf>
    <xf numFmtId="2" fontId="5" fillId="0" borderId="0" xfId="0" applyNumberFormat="1" applyFont="1" applyAlignment="1">
      <alignment/>
    </xf>
    <xf numFmtId="2" fontId="11" fillId="6" borderId="0" xfId="0" applyNumberFormat="1" applyFont="1" applyFill="1" applyAlignment="1">
      <alignment/>
    </xf>
    <xf numFmtId="2" fontId="0" fillId="6" borderId="0" xfId="0" applyNumberFormat="1" applyFill="1" applyAlignment="1">
      <alignment/>
    </xf>
    <xf numFmtId="2" fontId="0" fillId="0" borderId="0" xfId="0" applyNumberFormat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0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170" fontId="8" fillId="0" borderId="3" xfId="0" applyNumberFormat="1" applyFont="1" applyBorder="1" applyAlignment="1">
      <alignment horizontal="left" vertical="top" indent="1"/>
    </xf>
    <xf numFmtId="0" fontId="4" fillId="0" borderId="3" xfId="0" applyFont="1" applyBorder="1" applyAlignment="1">
      <alignment horizontal="right" vertical="top"/>
    </xf>
    <xf numFmtId="0" fontId="13" fillId="7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7" fillId="5" borderId="2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b/>
        <i val="0"/>
        <u val="single"/>
        <strike val="0"/>
        <color rgb="FFFFFFFF"/>
      </font>
      <fill>
        <patternFill>
          <bgColor rgb="FF339966"/>
        </patternFill>
      </fill>
      <border/>
    </dxf>
    <dxf>
      <font>
        <b/>
        <i val="0"/>
        <u val="single"/>
        <strike val="0"/>
        <color rgb="FFFFFFFF"/>
      </font>
      <fill>
        <patternFill>
          <bgColor rgb="FFDD0806"/>
        </patternFill>
      </fill>
      <border/>
    </dxf>
    <dxf>
      <font>
        <strike val="0"/>
        <color rgb="FFC0C0C0"/>
      </font>
      <border/>
    </dxf>
    <dxf>
      <font>
        <strike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215"/>
          <c:w val="0.97"/>
          <c:h val="0.94"/>
        </c:manualLayout>
      </c:layout>
      <c:scatterChart>
        <c:scatterStyle val="lineMarker"/>
        <c:varyColors val="0"/>
        <c:ser>
          <c:idx val="1"/>
          <c:order val="0"/>
          <c:tx>
            <c:strRef>
              <c:f>'Weight and Balance'!$A$16</c:f>
              <c:strCache>
                <c:ptCount val="1"/>
                <c:pt idx="0">
                  <c:v>Take-Off Weight and Moment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1FB714"/>
              </a:solidFill>
              <a:ln>
                <a:solidFill>
                  <a:srgbClr val="1FB714"/>
                </a:solidFill>
              </a:ln>
            </c:spPr>
          </c:marker>
          <c:xVal>
            <c:numRef>
              <c:f>'Weight and Balance'!$D$16</c:f>
              <c:numCache/>
            </c:numRef>
          </c:xVal>
          <c:yVal>
            <c:numRef>
              <c:f>'Weight and Balance'!$B$16</c:f>
              <c:numCache/>
            </c:numRef>
          </c:yVal>
          <c:smooth val="0"/>
        </c:ser>
        <c:ser>
          <c:idx val="2"/>
          <c:order val="1"/>
          <c:tx>
            <c:strRef>
              <c:f>'Weight and Balance'!$A$18</c:f>
              <c:strCache>
                <c:ptCount val="1"/>
                <c:pt idx="0">
                  <c:v>Landing Weight and Moment</c:v>
                </c:pt>
              </c:strCache>
            </c:strRef>
          </c:tx>
          <c:spPr>
            <a:ln w="381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DD080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'Weight and Balance'!$D$18</c:f>
              <c:numCache/>
            </c:numRef>
          </c:xVal>
          <c:yVal>
            <c:numRef>
              <c:f>'Weight and Balance'!$B$18</c:f>
              <c:numCache/>
            </c:numRef>
          </c:yVal>
          <c:smooth val="0"/>
        </c:ser>
        <c:ser>
          <c:idx val="0"/>
          <c:order val="2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Data!$A$24:$A$27</c:f>
              <c:numCache>
                <c:ptCount val="4"/>
                <c:pt idx="0">
                  <c:v>68.7</c:v>
                </c:pt>
                <c:pt idx="1">
                  <c:v>68.7</c:v>
                </c:pt>
                <c:pt idx="2">
                  <c:v>76.8</c:v>
                </c:pt>
                <c:pt idx="3">
                  <c:v>76.8</c:v>
                </c:pt>
              </c:numCache>
            </c:numRef>
          </c:xVal>
          <c:yVal>
            <c:numRef>
              <c:f>Data!$B$24:$B$27</c:f>
              <c:numCache>
                <c:ptCount val="4"/>
                <c:pt idx="0">
                  <c:v>0</c:v>
                </c:pt>
                <c:pt idx="1">
                  <c:v>1650</c:v>
                </c:pt>
                <c:pt idx="2">
                  <c:v>1650</c:v>
                </c:pt>
                <c:pt idx="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Aerobatic</c:v>
          </c:tx>
          <c:spPr>
            <a:ln w="38100">
              <a:solidFill>
                <a:srgbClr val="0000D4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Data!$A$30:$A$33</c:f>
              <c:numCache>
                <c:ptCount val="4"/>
                <c:pt idx="0">
                  <c:v>68.7</c:v>
                </c:pt>
                <c:pt idx="1">
                  <c:v>68.7</c:v>
                </c:pt>
                <c:pt idx="2">
                  <c:v>75.3</c:v>
                </c:pt>
                <c:pt idx="3">
                  <c:v>75.3</c:v>
                </c:pt>
              </c:numCache>
            </c:numRef>
          </c:xVal>
          <c:yVal>
            <c:numRef>
              <c:f>Data!$B$30:$B$33</c:f>
              <c:numCache>
                <c:ptCount val="4"/>
                <c:pt idx="0">
                  <c:v>0</c:v>
                </c:pt>
                <c:pt idx="1">
                  <c:v>1375</c:v>
                </c:pt>
                <c:pt idx="2">
                  <c:v>1375</c:v>
                </c:pt>
                <c:pt idx="3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Utility</c:v>
          </c:tx>
          <c:spPr>
            <a:ln w="38100">
              <a:solidFill>
                <a:srgbClr val="0000D4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Data!#REF!</c:f>
            </c:strRef>
          </c:xVal>
          <c:yVal>
            <c:numRef>
              <c:f>Data!#REF!</c:f>
            </c:numRef>
          </c:yVal>
          <c:smooth val="0"/>
        </c:ser>
        <c:axId val="22616001"/>
        <c:axId val="2217418"/>
      </c:scatterChart>
      <c:valAx>
        <c:axId val="22616001"/>
        <c:scaling>
          <c:orientation val="minMax"/>
          <c:max val="85"/>
          <c:min val="6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Loaded Aircraft Moment</a:t>
                </a:r>
              </a:p>
            </c:rich>
          </c:tx>
          <c:layout>
            <c:manualLayout>
              <c:xMode val="factor"/>
              <c:yMode val="factor"/>
              <c:x val="-0.01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spPr>
          <a:ln w="12700">
            <a:solidFill>
              <a:srgbClr val="000000"/>
            </a:solidFill>
          </a:ln>
        </c:spPr>
        <c:crossAx val="2217418"/>
        <c:crosses val="autoZero"/>
        <c:crossBetween val="midCat"/>
        <c:dispUnits/>
        <c:majorUnit val="2"/>
      </c:valAx>
      <c:valAx>
        <c:axId val="2217418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Loaded Aircraft Weight</a:t>
                </a:r>
              </a:p>
            </c:rich>
          </c:tx>
          <c:layout>
            <c:manualLayout>
              <c:xMode val="factor"/>
              <c:yMode val="factor"/>
              <c:x val="-0.01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26160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0.30475</cdr:x>
      <cdr:y>0.00175</cdr:y>
    </cdr:from>
    <cdr:to>
      <cdr:x>0.843</cdr:x>
      <cdr:y>0.05</cdr:y>
    </cdr:to>
    <cdr:sp>
      <cdr:nvSpPr>
        <cdr:cNvPr id="1" name="Text Box 4"/>
        <cdr:cNvSpPr txBox="1">
          <a:spLocks noChangeArrowheads="1"/>
        </cdr:cNvSpPr>
      </cdr:nvSpPr>
      <cdr:spPr>
        <a:xfrm>
          <a:off x="1914525" y="0"/>
          <a:ext cx="33909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Take-Off            Landing</a:t>
          </a:r>
        </a:p>
      </cdr:txBody>
    </cdr:sp>
  </cdr:relSizeAnchor>
  <cdr:relSizeAnchor xmlns:cdr="http://schemas.openxmlformats.org/drawingml/2006/chartDrawing">
    <cdr:from>
      <cdr:x>0.68125</cdr:x>
      <cdr:y>0.30575</cdr:y>
    </cdr:from>
    <cdr:to>
      <cdr:x>0.772</cdr:x>
      <cdr:y>0.33325</cdr:y>
    </cdr:to>
    <cdr:sp>
      <cdr:nvSpPr>
        <cdr:cNvPr id="2" name="Rectangle 7"/>
        <cdr:cNvSpPr>
          <a:spLocks/>
        </cdr:cNvSpPr>
      </cdr:nvSpPr>
      <cdr:spPr>
        <a:xfrm>
          <a:off x="4286250" y="1476375"/>
          <a:ext cx="571500" cy="133350"/>
        </a:xfrm>
        <a:prstGeom prst="rect">
          <a:avLst/>
        </a:prstGeom>
        <a:solidFill>
          <a:srgbClr val="969696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Normal Category</a:t>
          </a:r>
        </a:p>
      </cdr:txBody>
    </cdr:sp>
  </cdr:relSizeAnchor>
  <cdr:relSizeAnchor xmlns:cdr="http://schemas.openxmlformats.org/drawingml/2006/chartDrawing">
    <cdr:from>
      <cdr:x>0.52525</cdr:x>
      <cdr:y>0.326</cdr:y>
    </cdr:from>
    <cdr:to>
      <cdr:x>0.6795</cdr:x>
      <cdr:y>0.326</cdr:y>
    </cdr:to>
    <cdr:sp>
      <cdr:nvSpPr>
        <cdr:cNvPr id="3" name="AutoShape 8"/>
        <cdr:cNvSpPr>
          <a:spLocks/>
        </cdr:cNvSpPr>
      </cdr:nvSpPr>
      <cdr:spPr>
        <a:xfrm flipH="1">
          <a:off x="3305175" y="1571625"/>
          <a:ext cx="9715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0.414</cdr:x>
      <cdr:y>0.71375</cdr:y>
    </cdr:from>
    <cdr:to>
      <cdr:x>0.88525</cdr:x>
      <cdr:y>0.7715</cdr:y>
    </cdr:to>
    <cdr:grpSp>
      <cdr:nvGrpSpPr>
        <cdr:cNvPr id="4" name="Group 9"/>
        <cdr:cNvGrpSpPr>
          <a:grpSpLocks/>
        </cdr:cNvGrpSpPr>
      </cdr:nvGrpSpPr>
      <cdr:grpSpPr>
        <a:xfrm>
          <a:off x="2609850" y="3448050"/>
          <a:ext cx="2971800" cy="276225"/>
          <a:chOff x="2711369" y="2760132"/>
          <a:chExt cx="3006501" cy="228602"/>
        </a:xfrm>
        <a:solidFill>
          <a:srgbClr val="FFFFFF"/>
        </a:solidFill>
      </cdr:grpSpPr>
      <cdr:sp>
        <cdr:nvSpPr>
          <cdr:cNvPr id="5" name="Rectangle 5"/>
          <cdr:cNvSpPr>
            <a:spLocks/>
          </cdr:cNvSpPr>
        </cdr:nvSpPr>
        <cdr:spPr>
          <a:xfrm>
            <a:off x="4525792" y="2709383"/>
            <a:ext cx="1140967" cy="228602"/>
          </a:xfrm>
          <a:prstGeom prst="rect">
            <a:avLst/>
          </a:prstGeom>
          <a:solidFill>
            <a:srgbClr val="969696"/>
          </a:solidFill>
          <a:ln w="2540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18288" tIns="18288" rIns="0" bIns="0"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Aerobatic Category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24</xdr:row>
      <xdr:rowOff>85725</xdr:rowOff>
    </xdr:from>
    <xdr:to>
      <xdr:col>5</xdr:col>
      <xdr:colOff>771525</xdr:colOff>
      <xdr:row>54</xdr:row>
      <xdr:rowOff>66675</xdr:rowOff>
    </xdr:to>
    <xdr:graphicFrame>
      <xdr:nvGraphicFramePr>
        <xdr:cNvPr id="1" name="Chart 3"/>
        <xdr:cNvGraphicFramePr/>
      </xdr:nvGraphicFramePr>
      <xdr:xfrm>
        <a:off x="19050" y="4876800"/>
        <a:ext cx="63055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19050</xdr:colOff>
      <xdr:row>23</xdr:row>
      <xdr:rowOff>57150</xdr:rowOff>
    </xdr:from>
    <xdr:to>
      <xdr:col>1</xdr:col>
      <xdr:colOff>171450</xdr:colOff>
      <xdr:row>24</xdr:row>
      <xdr:rowOff>66675</xdr:rowOff>
    </xdr:to>
    <xdr:pic>
      <xdr:nvPicPr>
        <xdr:cNvPr id="2" name="Picture 4" descr="GreenDo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33675" y="468630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23</xdr:row>
      <xdr:rowOff>57150</xdr:rowOff>
    </xdr:from>
    <xdr:to>
      <xdr:col>2</xdr:col>
      <xdr:colOff>371475</xdr:colOff>
      <xdr:row>24</xdr:row>
      <xdr:rowOff>57150</xdr:rowOff>
    </xdr:to>
    <xdr:pic>
      <xdr:nvPicPr>
        <xdr:cNvPr id="3" name="Picture 5" descr="RedDo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0450" y="46863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D8" sqref="D8"/>
    </sheetView>
  </sheetViews>
  <sheetFormatPr defaultColWidth="8.8515625" defaultRowHeight="12.75"/>
  <cols>
    <col min="1" max="4" width="8.8515625" style="32" customWidth="1"/>
  </cols>
  <sheetData>
    <row r="1" spans="1:3" ht="15">
      <c r="A1" s="36"/>
      <c r="B1" s="37"/>
      <c r="C1" s="37"/>
    </row>
    <row r="3" spans="1:3" ht="12">
      <c r="A3" s="38" t="s">
        <v>21</v>
      </c>
      <c r="B3" s="39"/>
      <c r="C3" s="40"/>
    </row>
    <row r="4" ht="12">
      <c r="D4" s="32" t="s">
        <v>16</v>
      </c>
    </row>
    <row r="5" spans="1:4" ht="12">
      <c r="A5" s="32" t="s">
        <v>13</v>
      </c>
      <c r="D5" s="32">
        <v>230</v>
      </c>
    </row>
    <row r="6" spans="1:4" ht="12">
      <c r="A6" s="32" t="s">
        <v>15</v>
      </c>
      <c r="D6" s="32">
        <v>30</v>
      </c>
    </row>
    <row r="7" spans="1:4" ht="12">
      <c r="A7" s="32" t="s">
        <v>14</v>
      </c>
      <c r="D7" s="32">
        <v>30</v>
      </c>
    </row>
    <row r="8" spans="2:5" ht="12">
      <c r="B8" s="32" t="s">
        <v>17</v>
      </c>
      <c r="E8" s="12"/>
    </row>
    <row r="9" ht="15">
      <c r="E9" s="9"/>
    </row>
    <row r="10" spans="1:4" ht="12">
      <c r="A10" s="32" t="s">
        <v>32</v>
      </c>
      <c r="D10" s="32">
        <v>68.7</v>
      </c>
    </row>
    <row r="11" spans="1:4" ht="12">
      <c r="A11" s="32" t="s">
        <v>33</v>
      </c>
      <c r="D11" s="32">
        <v>76.8</v>
      </c>
    </row>
    <row r="12" spans="1:4" ht="12">
      <c r="A12" s="32" t="s">
        <v>34</v>
      </c>
      <c r="D12" s="32">
        <v>70</v>
      </c>
    </row>
    <row r="13" spans="1:4" ht="12">
      <c r="A13" s="32" t="s">
        <v>35</v>
      </c>
      <c r="D13" s="32">
        <v>87.4</v>
      </c>
    </row>
    <row r="14" spans="1:4" ht="12">
      <c r="A14" s="32" t="s">
        <v>36</v>
      </c>
      <c r="D14" s="32">
        <v>117</v>
      </c>
    </row>
    <row r="15" spans="1:4" ht="12">
      <c r="A15" s="32" t="s">
        <v>37</v>
      </c>
      <c r="D15" s="32">
        <v>75.3</v>
      </c>
    </row>
    <row r="17" spans="1:4" ht="12">
      <c r="A17" s="32" t="s">
        <v>31</v>
      </c>
      <c r="D17" s="32">
        <v>38</v>
      </c>
    </row>
    <row r="18" spans="1:4" ht="12">
      <c r="A18" s="32" t="s">
        <v>39</v>
      </c>
      <c r="D18" s="32">
        <v>60</v>
      </c>
    </row>
    <row r="19" spans="1:4" ht="12">
      <c r="A19" s="32" t="s">
        <v>27</v>
      </c>
      <c r="D19" s="32">
        <v>1375</v>
      </c>
    </row>
    <row r="20" spans="1:4" ht="12">
      <c r="A20" s="32" t="s">
        <v>30</v>
      </c>
      <c r="D20" s="32">
        <v>1650</v>
      </c>
    </row>
    <row r="22" ht="12">
      <c r="A22" s="32" t="s">
        <v>28</v>
      </c>
    </row>
    <row r="24" spans="1:2" ht="12">
      <c r="A24" s="32">
        <f>SUM(D10)</f>
        <v>68.7</v>
      </c>
      <c r="B24" s="32">
        <f>SUM('Weight and Balance'!B8)</f>
        <v>0</v>
      </c>
    </row>
    <row r="25" spans="1:2" ht="12">
      <c r="A25" s="32">
        <f>SUM(D10)</f>
        <v>68.7</v>
      </c>
      <c r="B25" s="32">
        <f>SUM(D20)</f>
        <v>1650</v>
      </c>
    </row>
    <row r="26" spans="1:2" ht="12">
      <c r="A26" s="32">
        <f>SUM(D11)</f>
        <v>76.8</v>
      </c>
      <c r="B26" s="32">
        <f>SUM(D20)</f>
        <v>1650</v>
      </c>
    </row>
    <row r="27" spans="1:2" ht="12">
      <c r="A27" s="32">
        <f>SUM(D11)</f>
        <v>76.8</v>
      </c>
      <c r="B27" s="32">
        <f>SUM('Weight and Balance'!B8)</f>
        <v>0</v>
      </c>
    </row>
    <row r="30" spans="1:2" ht="12">
      <c r="A30" s="32">
        <f>SUM(D10)</f>
        <v>68.7</v>
      </c>
      <c r="B30" s="32">
        <f>SUM('Weight and Balance'!B8)</f>
        <v>0</v>
      </c>
    </row>
    <row r="31" spans="1:2" ht="12">
      <c r="A31" s="32">
        <f>SUM(D10)</f>
        <v>68.7</v>
      </c>
      <c r="B31" s="32">
        <f>SUM(D19)</f>
        <v>1375</v>
      </c>
    </row>
    <row r="32" spans="1:2" ht="12">
      <c r="A32" s="32">
        <f>SUM(D15)</f>
        <v>75.3</v>
      </c>
      <c r="B32" s="32">
        <f>SUM(D19)</f>
        <v>1375</v>
      </c>
    </row>
    <row r="33" spans="1:2" ht="12">
      <c r="A33" s="32">
        <f>SUM(D15)</f>
        <v>75.3</v>
      </c>
      <c r="B33" s="32">
        <f>SUM('Weight and Balance'!B8)</f>
        <v>0</v>
      </c>
    </row>
  </sheetData>
  <mergeCells count="2">
    <mergeCell ref="A1:C1"/>
    <mergeCell ref="A3:C3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showGridLines="0" showRowColHeaders="0" tabSelected="1" zoomScale="150" zoomScaleNormal="150" workbookViewId="0" topLeftCell="A1">
      <selection activeCell="B16" sqref="B16"/>
    </sheetView>
  </sheetViews>
  <sheetFormatPr defaultColWidth="0" defaultRowHeight="12.75"/>
  <cols>
    <col min="1" max="1" width="40.7109375" style="0" customWidth="1"/>
    <col min="2" max="2" width="10.28125" style="0" customWidth="1"/>
    <col min="3" max="3" width="11.00390625" style="0" customWidth="1"/>
    <col min="4" max="4" width="10.28125" style="0" customWidth="1"/>
    <col min="5" max="5" width="11.00390625" style="0" customWidth="1"/>
    <col min="6" max="6" width="11.7109375" style="0" customWidth="1"/>
    <col min="7" max="16384" width="0" style="0" hidden="1" customWidth="1"/>
  </cols>
  <sheetData>
    <row r="1" spans="1:5" ht="14.25" customHeight="1">
      <c r="A1" s="3"/>
      <c r="B1" s="47" t="s">
        <v>2</v>
      </c>
      <c r="C1" s="47"/>
      <c r="D1" s="46">
        <f ca="1">NOW()</f>
        <v>40568.54004629629</v>
      </c>
      <c r="E1" s="46"/>
    </row>
    <row r="2" spans="1:4" ht="31.5">
      <c r="A2" s="2" t="s">
        <v>41</v>
      </c>
      <c r="B2" s="51" t="s">
        <v>26</v>
      </c>
      <c r="C2" s="52"/>
      <c r="D2" s="53"/>
    </row>
    <row r="3" spans="1:4" ht="22.5">
      <c r="A3" s="14" t="s">
        <v>0</v>
      </c>
      <c r="B3" s="13" t="s">
        <v>1</v>
      </c>
      <c r="C3" s="15" t="s">
        <v>19</v>
      </c>
      <c r="D3" s="15" t="s">
        <v>16</v>
      </c>
    </row>
    <row r="4" spans="1:4" ht="12.75">
      <c r="A4" s="1" t="s">
        <v>11</v>
      </c>
      <c r="B4" s="34">
        <f>SUM(Data!D20)</f>
        <v>1650</v>
      </c>
      <c r="C4" s="22"/>
      <c r="D4" s="22"/>
    </row>
    <row r="5" spans="1:4" ht="12.75">
      <c r="A5" s="20" t="s">
        <v>23</v>
      </c>
      <c r="B5" s="16">
        <v>0</v>
      </c>
      <c r="C5" s="24">
        <f>SUM(B5*D5)</f>
        <v>0</v>
      </c>
      <c r="D5" s="26">
        <f>SUM(Data!D5)</f>
        <v>230</v>
      </c>
    </row>
    <row r="6" spans="1:4" ht="12.75">
      <c r="A6" s="20" t="s">
        <v>24</v>
      </c>
      <c r="B6" s="16">
        <v>0</v>
      </c>
      <c r="C6" s="24">
        <f>SUM(B6*D6)</f>
        <v>0</v>
      </c>
      <c r="D6" s="26">
        <f>SUM(Data!D6)</f>
        <v>30</v>
      </c>
    </row>
    <row r="7" spans="1:4" ht="12.75">
      <c r="A7" s="20" t="s">
        <v>25</v>
      </c>
      <c r="B7" s="16">
        <v>0</v>
      </c>
      <c r="C7" s="24">
        <f>SUM(B7*D7)</f>
        <v>0</v>
      </c>
      <c r="D7" s="26">
        <f>SUM(Data!D7)</f>
        <v>30</v>
      </c>
    </row>
    <row r="8" spans="1:4" ht="12.75">
      <c r="A8" s="31" t="s">
        <v>10</v>
      </c>
      <c r="B8" s="23">
        <f>SUM(B5:B7)</f>
        <v>0</v>
      </c>
      <c r="C8" s="25">
        <f>SUM(C5:C7)</f>
        <v>0</v>
      </c>
      <c r="D8" s="27" t="e">
        <f>SUM(C8/B8)</f>
        <v>#DIV/0!</v>
      </c>
    </row>
    <row r="9" spans="1:4" ht="12.75">
      <c r="A9" s="28" t="s">
        <v>12</v>
      </c>
      <c r="B9" s="30">
        <f>SUM(B4-B8)</f>
        <v>1650</v>
      </c>
      <c r="C9" s="7"/>
      <c r="D9" s="7"/>
    </row>
    <row r="10" spans="1:4" ht="12.75">
      <c r="A10" s="29" t="s">
        <v>38</v>
      </c>
      <c r="B10" s="30">
        <f>B9-SUM(Data!D17*6)</f>
        <v>1422</v>
      </c>
      <c r="C10" s="7"/>
      <c r="D10" s="7"/>
    </row>
    <row r="11" spans="1:4" ht="12.75">
      <c r="A11" s="29" t="s">
        <v>40</v>
      </c>
      <c r="B11" s="35">
        <f>SUM(B10-Data!D18)</f>
        <v>1362</v>
      </c>
      <c r="C11" s="7"/>
      <c r="D11" s="7"/>
    </row>
    <row r="12" spans="1:5" ht="16.5" customHeight="1">
      <c r="A12" s="1" t="s">
        <v>20</v>
      </c>
      <c r="B12" s="33">
        <f>SUM(Data!D17)</f>
        <v>38</v>
      </c>
      <c r="C12" s="11">
        <f>SUM(B12*6*D12)</f>
        <v>15960</v>
      </c>
      <c r="D12" s="11">
        <f>SUM(Data!D12)</f>
        <v>70</v>
      </c>
      <c r="E12" s="10"/>
    </row>
    <row r="13" spans="1:4" ht="16.5" customHeight="1">
      <c r="A13" s="1" t="s">
        <v>8</v>
      </c>
      <c r="B13" s="4">
        <v>0</v>
      </c>
      <c r="C13" s="11">
        <f>SUM(B13*D13)</f>
        <v>0</v>
      </c>
      <c r="D13" s="11">
        <f>SUM(Data!D13)</f>
        <v>87.4</v>
      </c>
    </row>
    <row r="14" spans="1:4" ht="16.5" customHeight="1">
      <c r="A14" s="1" t="s">
        <v>9</v>
      </c>
      <c r="B14" s="4">
        <v>0</v>
      </c>
      <c r="C14" s="11">
        <f>SUM(B14*D14)</f>
        <v>0</v>
      </c>
      <c r="D14" s="11">
        <f>SUM(Data!D13)</f>
        <v>87.4</v>
      </c>
    </row>
    <row r="15" spans="1:4" ht="16.5" customHeight="1">
      <c r="A15" s="1" t="s">
        <v>18</v>
      </c>
      <c r="B15" s="4">
        <v>0</v>
      </c>
      <c r="C15" s="11">
        <f>SUM(B15*D15)</f>
        <v>0</v>
      </c>
      <c r="D15" s="11">
        <f>SUM(Data!D14)</f>
        <v>117</v>
      </c>
    </row>
    <row r="16" spans="1:4" ht="16.5" customHeight="1">
      <c r="A16" s="6" t="s">
        <v>3</v>
      </c>
      <c r="B16" s="17">
        <f>SUM(B12*6)+SUM(B13:B15)+B8</f>
        <v>228</v>
      </c>
      <c r="C16" s="18">
        <f>SUM(C8:C15)</f>
        <v>15960</v>
      </c>
      <c r="D16" s="19">
        <f>SUM(C16/B16)</f>
        <v>70</v>
      </c>
    </row>
    <row r="17" spans="1:4" ht="16.5" customHeight="1">
      <c r="A17" s="21" t="s">
        <v>29</v>
      </c>
      <c r="B17" s="4">
        <v>0</v>
      </c>
      <c r="C17" s="11">
        <f>SUM(B17*6*D12)</f>
        <v>0</v>
      </c>
      <c r="D17" s="11">
        <f>SUM(Data!D12)</f>
        <v>70</v>
      </c>
    </row>
    <row r="18" spans="1:4" ht="16.5" customHeight="1">
      <c r="A18" s="6" t="s">
        <v>4</v>
      </c>
      <c r="B18" s="17">
        <f>B16-SUM(B17*6)</f>
        <v>228</v>
      </c>
      <c r="C18" s="19">
        <f>SUM(C16-C17)</f>
        <v>15960</v>
      </c>
      <c r="D18" s="19">
        <f>SUM(C18/B18)</f>
        <v>70</v>
      </c>
    </row>
    <row r="19" spans="1:6" ht="27.75" customHeight="1">
      <c r="A19" s="44" t="s">
        <v>7</v>
      </c>
      <c r="B19" s="45"/>
      <c r="C19" s="45"/>
      <c r="D19" s="45"/>
      <c r="E19" s="45"/>
      <c r="F19" s="45"/>
    </row>
    <row r="20" spans="1:3" ht="12.75">
      <c r="A20" s="7" t="s">
        <v>22</v>
      </c>
      <c r="C20" s="5" t="str">
        <f>IF((B15)&gt;100,"Baggage Area Total Must Be Less Than 100 lbs!"," ")</f>
        <v> </v>
      </c>
    </row>
    <row r="21" spans="1:5" ht="12.75">
      <c r="A21" s="48" t="str">
        <f>IF(B16&gt;B4,"Take-Off Weight is above Max Gross Weight","Take-Off Weight is OK")</f>
        <v>Take-Off Weight is OK</v>
      </c>
      <c r="B21" s="49"/>
      <c r="C21" s="49"/>
      <c r="D21" s="49"/>
      <c r="E21" s="50"/>
    </row>
    <row r="22" spans="1:5" ht="12.75">
      <c r="A22" s="41"/>
      <c r="B22" s="42"/>
      <c r="C22" s="42"/>
      <c r="D22" s="42"/>
      <c r="E22" s="43"/>
    </row>
    <row r="23" spans="1:5" ht="12.75">
      <c r="A23" s="41" t="str">
        <f>IF(B16&lt;Data!D19,"Within Aerobatic Category Limitations","Aerobatics Not Approved")</f>
        <v>Within Aerobatic Category Limitations</v>
      </c>
      <c r="B23" s="42"/>
      <c r="C23" s="42"/>
      <c r="D23" s="42"/>
      <c r="E23" s="43"/>
    </row>
    <row r="24" ht="12.75">
      <c r="A24" s="7"/>
    </row>
    <row r="25" ht="12.75">
      <c r="A25" s="7"/>
    </row>
  </sheetData>
  <mergeCells count="7">
    <mergeCell ref="A23:E23"/>
    <mergeCell ref="A19:F19"/>
    <mergeCell ref="D1:E1"/>
    <mergeCell ref="B1:C1"/>
    <mergeCell ref="A21:E21"/>
    <mergeCell ref="A22:E22"/>
    <mergeCell ref="B2:D2"/>
  </mergeCells>
  <conditionalFormatting sqref="A21:A23">
    <cfRule type="cellIs" priority="1" dxfId="0" operator="equal" stopIfTrue="1">
      <formula>"Take-Off Weight is OK"</formula>
    </cfRule>
    <cfRule type="cellIs" priority="2" dxfId="1" operator="equal" stopIfTrue="1">
      <formula>"Take-Off Weight is above 2300!"</formula>
    </cfRule>
  </conditionalFormatting>
  <conditionalFormatting sqref="C15:D18">
    <cfRule type="cellIs" priority="3" dxfId="2" operator="equal" stopIfTrue="1">
      <formula>0</formula>
    </cfRule>
  </conditionalFormatting>
  <conditionalFormatting sqref="C13:D14">
    <cfRule type="cellIs" priority="4" dxfId="3" operator="equal" stopIfTrue="1">
      <formula>0</formula>
    </cfRule>
  </conditionalFormatting>
  <dataValidations count="2">
    <dataValidation type="whole" allowBlank="1" showInputMessage="1" showErrorMessage="1" errorTitle="Thunderhorse Aviation" error="Baggage Area 1 can only contain a weight from 0 to 120 pounds." sqref="B17 B15">
      <formula1>0</formula1>
      <formula2>120</formula2>
    </dataValidation>
    <dataValidation type="whole" operator="lessThanOrEqual" allowBlank="1" showInputMessage="1" showErrorMessage="1" errorTitle="Thunderhorse Aviation" error="You can not hold more than 38 gallons" sqref="E12">
      <formula1>38</formula1>
    </dataValidation>
  </dataValidations>
  <printOptions horizontalCentered="1"/>
  <pageMargins left="0.5" right="0.5" top="0.75" bottom="0.75" header="0.5" footer="0.5"/>
  <pageSetup orientation="portrait"/>
  <ignoredErrors>
    <ignoredError sqref="B8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B5" sqref="B5"/>
    </sheetView>
  </sheetViews>
  <sheetFormatPr defaultColWidth="8.8515625" defaultRowHeight="12.75"/>
  <cols>
    <col min="1" max="1" width="15.00390625" style="0" bestFit="1" customWidth="1"/>
    <col min="2" max="2" width="13.421875" style="0" bestFit="1" customWidth="1"/>
  </cols>
  <sheetData>
    <row r="1" spans="1:2" ht="42.75" customHeight="1">
      <c r="A1" s="8" t="s">
        <v>5</v>
      </c>
      <c r="B1" s="8" t="s">
        <v>6</v>
      </c>
    </row>
    <row r="2" spans="1:5" ht="12">
      <c r="A2">
        <v>1500</v>
      </c>
      <c r="B2">
        <v>52.5</v>
      </c>
      <c r="D2">
        <v>2000</v>
      </c>
      <c r="E2">
        <v>71</v>
      </c>
    </row>
    <row r="3" spans="1:5" ht="12">
      <c r="A3">
        <v>1600</v>
      </c>
      <c r="B3">
        <v>56</v>
      </c>
      <c r="D3">
        <v>2000</v>
      </c>
      <c r="E3">
        <v>81.2</v>
      </c>
    </row>
    <row r="4" spans="1:5" ht="12">
      <c r="A4">
        <v>1700</v>
      </c>
      <c r="B4">
        <v>59.5</v>
      </c>
      <c r="D4">
        <v>1500</v>
      </c>
      <c r="E4">
        <v>60.5</v>
      </c>
    </row>
    <row r="5" spans="1:2" ht="12">
      <c r="A5">
        <v>1800</v>
      </c>
      <c r="B5">
        <v>63</v>
      </c>
    </row>
    <row r="6" spans="1:2" ht="12">
      <c r="A6">
        <v>1900</v>
      </c>
      <c r="B6">
        <v>66.4</v>
      </c>
    </row>
    <row r="7" spans="1:2" ht="12">
      <c r="A7">
        <v>1950</v>
      </c>
      <c r="B7">
        <v>68</v>
      </c>
    </row>
    <row r="8" spans="1:2" ht="12">
      <c r="A8">
        <v>2000</v>
      </c>
      <c r="B8">
        <v>71</v>
      </c>
    </row>
    <row r="9" spans="1:2" ht="12">
      <c r="A9">
        <v>2100</v>
      </c>
      <c r="B9">
        <v>77</v>
      </c>
    </row>
    <row r="10" spans="1:2" ht="12">
      <c r="A10">
        <v>2200</v>
      </c>
      <c r="B10">
        <v>82.9</v>
      </c>
    </row>
    <row r="11" spans="1:2" ht="12">
      <c r="A11">
        <v>2300</v>
      </c>
      <c r="B11">
        <v>88.5</v>
      </c>
    </row>
    <row r="12" spans="1:2" ht="12">
      <c r="A12">
        <v>2300</v>
      </c>
      <c r="B12">
        <v>90</v>
      </c>
    </row>
    <row r="13" spans="1:2" ht="12">
      <c r="A13">
        <v>2300</v>
      </c>
      <c r="B13">
        <v>95</v>
      </c>
    </row>
    <row r="14" spans="1:2" ht="12">
      <c r="A14">
        <v>2300</v>
      </c>
      <c r="B14">
        <v>100</v>
      </c>
    </row>
    <row r="15" spans="1:2" ht="12">
      <c r="A15">
        <v>2300</v>
      </c>
      <c r="B15">
        <v>105</v>
      </c>
    </row>
    <row r="16" spans="1:2" ht="12">
      <c r="A16">
        <v>2300</v>
      </c>
      <c r="B16">
        <v>108.8</v>
      </c>
    </row>
    <row r="17" spans="1:2" ht="12">
      <c r="A17">
        <v>2200</v>
      </c>
      <c r="B17">
        <v>104.5</v>
      </c>
    </row>
    <row r="18" spans="1:2" ht="12">
      <c r="A18">
        <v>2100</v>
      </c>
      <c r="B18">
        <v>99.5</v>
      </c>
    </row>
    <row r="19" spans="1:2" ht="12">
      <c r="A19">
        <v>2000</v>
      </c>
      <c r="B19">
        <v>94.8</v>
      </c>
    </row>
    <row r="20" spans="1:2" ht="12">
      <c r="A20">
        <v>1900</v>
      </c>
      <c r="B20">
        <v>90</v>
      </c>
    </row>
    <row r="21" spans="1:2" ht="12">
      <c r="A21">
        <v>1800</v>
      </c>
      <c r="B21">
        <v>85.1</v>
      </c>
    </row>
    <row r="22" spans="1:2" ht="12">
      <c r="A22">
        <v>1700</v>
      </c>
      <c r="B22">
        <v>80.2</v>
      </c>
    </row>
    <row r="23" spans="1:2" ht="12">
      <c r="A23">
        <v>1600</v>
      </c>
      <c r="B23">
        <v>75.4</v>
      </c>
    </row>
    <row r="24" spans="1:2" ht="12">
      <c r="A24">
        <v>1500</v>
      </c>
      <c r="B24">
        <v>70.5</v>
      </c>
    </row>
  </sheetData>
  <sheetProtection password="D0CE" sheet="1" objects="1" scenarios="1"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Thunderhorse Aviation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 and Balance Calculator</dc:title>
  <dc:subject>Cessna 172M 1976 POH</dc:subject>
  <dc:creator>Jim Broumley</dc:creator>
  <cp:keywords>thunderhorse, calculators, weight</cp:keywords>
  <dc:description>This file is for demostration purposes only.  No guarantee of accuracy is given.  Consult the POH for your aircraft for weight and balance calculations.  Contact the author at jim@thunderhorseaviation.com.</dc:description>
  <cp:lastModifiedBy>Walter Tondu</cp:lastModifiedBy>
  <cp:lastPrinted>2005-06-07T03:25:49Z</cp:lastPrinted>
  <dcterms:created xsi:type="dcterms:W3CDTF">2003-01-17T00:04:06Z</dcterms:created>
  <dcterms:modified xsi:type="dcterms:W3CDTF">2011-01-25T20:57:40Z</dcterms:modified>
  <cp:category>Calculators</cp:category>
  <cp:version/>
  <cp:contentType/>
  <cp:contentStatus/>
</cp:coreProperties>
</file>